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8_{35E18B7B-F6E5-4665-BFEB-13C364D97E6E}" xr6:coauthVersionLast="36" xr6:coauthVersionMax="36" xr10:uidLastSave="{00000000-0000-0000-0000-000000000000}"/>
  <bookViews>
    <workbookView xWindow="0" yWindow="0" windowWidth="20490" windowHeight="7425" xr2:uid="{0D01FE29-ED40-4DD8-AB27-4F346A4E8360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F23" i="1"/>
  <c r="F28" i="1"/>
  <c r="F27" i="1"/>
  <c r="F96" i="1"/>
  <c r="G96" i="1" s="1"/>
  <c r="H96" i="1" s="1"/>
  <c r="E95" i="1"/>
  <c r="B96" i="1"/>
  <c r="B89" i="1"/>
  <c r="F89" i="1" s="1"/>
  <c r="F45" i="1"/>
  <c r="F77" i="1" s="1"/>
  <c r="F32" i="1"/>
  <c r="F31" i="1"/>
  <c r="D29" i="1"/>
  <c r="F29" i="1" s="1"/>
  <c r="F26" i="1"/>
  <c r="D22" i="1"/>
  <c r="F22" i="1" s="1"/>
  <c r="F44" i="1" s="1"/>
  <c r="D20" i="1"/>
  <c r="F20" i="1" s="1"/>
  <c r="D19" i="1"/>
  <c r="F19" i="1" s="1"/>
  <c r="F18" i="1"/>
  <c r="F95" i="1" l="1"/>
  <c r="F97" i="1" s="1"/>
  <c r="D61" i="1" s="1"/>
  <c r="D62" i="1" s="1"/>
  <c r="F63" i="1" s="1"/>
  <c r="F64" i="1" s="1"/>
  <c r="F79" i="1" s="1"/>
  <c r="F47" i="1"/>
  <c r="F71" i="1"/>
  <c r="G89" i="1"/>
  <c r="F90" i="1"/>
  <c r="G90" i="1" s="1"/>
  <c r="H90" i="1" s="1"/>
  <c r="G95" i="1" l="1"/>
  <c r="G97" i="1" s="1"/>
  <c r="H97" i="1" s="1"/>
  <c r="F48" i="1"/>
  <c r="D9" i="1"/>
  <c r="G91" i="1"/>
  <c r="H91" i="1" s="1"/>
  <c r="E21" i="1" s="1"/>
  <c r="F21" i="1" s="1"/>
  <c r="H89" i="1"/>
  <c r="F91" i="1"/>
  <c r="D56" i="1" s="1"/>
  <c r="D57" i="1" s="1"/>
  <c r="F58" i="1" s="1"/>
  <c r="F59" i="1" s="1"/>
  <c r="H95" i="1" l="1"/>
  <c r="G99" i="1"/>
  <c r="G100" i="1" s="1"/>
  <c r="E30" i="1"/>
  <c r="F30" i="1" s="1"/>
  <c r="F66" i="1"/>
  <c r="F73" i="1"/>
  <c r="F24" i="1"/>
  <c r="F38" i="1" s="1"/>
  <c r="F50" i="1"/>
  <c r="F72" i="1"/>
  <c r="F67" i="1" l="1"/>
  <c r="E10" i="1" s="1"/>
  <c r="D10" i="1"/>
  <c r="F51" i="1"/>
  <c r="F52" i="1" s="1"/>
  <c r="F78" i="1"/>
  <c r="F33" i="1"/>
  <c r="F40" i="1" s="1"/>
  <c r="F76" i="1" s="1"/>
  <c r="F80" i="1" s="1"/>
  <c r="F70" i="1"/>
  <c r="F74" i="1" s="1"/>
  <c r="F41" i="1" l="1"/>
  <c r="F42" i="1" s="1"/>
  <c r="E8" i="1" s="1"/>
  <c r="F53" i="1"/>
  <c r="E11" i="1" s="1"/>
  <c r="D11" i="1"/>
  <c r="F81" i="1"/>
  <c r="D8" i="1" l="1"/>
  <c r="F82" i="1"/>
  <c r="E12" i="1" s="1"/>
  <c r="D12" i="1"/>
</calcChain>
</file>

<file path=xl/sharedStrings.xml><?xml version="1.0" encoding="utf-8"?>
<sst xmlns="http://schemas.openxmlformats.org/spreadsheetml/2006/main" count="148" uniqueCount="102">
  <si>
    <t>Initial Acquisition Cost savings</t>
  </si>
  <si>
    <t>Maintenance Cost Savings for 5 years</t>
  </si>
  <si>
    <t>Electricity Saving for 5 years</t>
  </si>
  <si>
    <t>Savings in UPS Investment</t>
  </si>
  <si>
    <t>Total 5 Year Operational Cost Saving</t>
  </si>
  <si>
    <t>Details</t>
  </si>
  <si>
    <t>Savings in INR</t>
  </si>
  <si>
    <t>Savings in %</t>
  </si>
  <si>
    <t>S.No.</t>
  </si>
  <si>
    <t>Bill of Material</t>
  </si>
  <si>
    <t>Qty</t>
  </si>
  <si>
    <t>Remarks</t>
  </si>
  <si>
    <t>Case 1</t>
  </si>
  <si>
    <t>Server cost if any for Desktop Deploymnet</t>
  </si>
  <si>
    <t>Customer to input exact cost</t>
  </si>
  <si>
    <t>Cost of Server OS License if any</t>
  </si>
  <si>
    <t xml:space="preserve"> </t>
  </si>
  <si>
    <t>Cost of Desktop with KBD, Mouse &amp; TFT</t>
  </si>
  <si>
    <t>Windows Desktop OS License - Win 10 Pro 64 BIT</t>
  </si>
  <si>
    <t>Maintenance Cost of Desktop for 4th &amp; 5th Year @ 1k per PC per Year</t>
  </si>
  <si>
    <t>Anti virus</t>
  </si>
  <si>
    <t>TOTAL Acquisition Cost</t>
  </si>
  <si>
    <t>case 2</t>
  </si>
  <si>
    <t>VCLoudpoint Shared Computing Solution</t>
  </si>
  <si>
    <t>Anti virus for server</t>
  </si>
  <si>
    <t>Maintenance cost of server for the 4th and 5th year</t>
  </si>
  <si>
    <t>Results</t>
  </si>
  <si>
    <t>A</t>
  </si>
  <si>
    <t>Acquisition Cost VCloudpoint VDI Solution</t>
  </si>
  <si>
    <t>Acquisition Cost VCloudpoint VDI Solution with Win2019 Scenario</t>
  </si>
  <si>
    <t>Savings in Hardware  Acquisition Cost</t>
  </si>
  <si>
    <t xml:space="preserve">Savings  % </t>
  </si>
  <si>
    <t>B</t>
  </si>
  <si>
    <t>Maintanence Costs</t>
  </si>
  <si>
    <t>Maintanence cost of 1 server and 100 Shared PC after 3 Year (if required For additional 2 Years Hardware replacement warranty)</t>
  </si>
  <si>
    <t xml:space="preserve">( Monitor maintanence cost is same in both) </t>
  </si>
  <si>
    <t>Savings in Maintanence cost</t>
  </si>
  <si>
    <t>Saving %</t>
  </si>
  <si>
    <t>C</t>
  </si>
  <si>
    <t>UPS Requirements</t>
  </si>
  <si>
    <t>UPS Cost for Vcloudpoint Solution</t>
  </si>
  <si>
    <t>Savings %</t>
  </si>
  <si>
    <t>D</t>
  </si>
  <si>
    <t xml:space="preserve"> Electricity Requirements</t>
  </si>
  <si>
    <t>All PC Deployment</t>
  </si>
  <si>
    <t>Electricity Required Per year</t>
  </si>
  <si>
    <t>Cost of Electricity @ INR 5.50/KWHr</t>
  </si>
  <si>
    <t>Cost of Electricity for 5 Years</t>
  </si>
  <si>
    <t>VCloudpoint Shared Computing Solution</t>
  </si>
  <si>
    <t>Electricity required for Vcloudpoint Solution</t>
  </si>
  <si>
    <t>Electricity required per year</t>
  </si>
  <si>
    <t>Cost of Electricity @ INR 5.5/KWHr</t>
  </si>
  <si>
    <t>Savings in Electricity</t>
  </si>
  <si>
    <t>TCO for 5 years</t>
  </si>
  <si>
    <t>Maintanence Cost</t>
  </si>
  <si>
    <t xml:space="preserve">UPS Cost </t>
  </si>
  <si>
    <t>Electricity Cost</t>
  </si>
  <si>
    <t>TCO ( A+B+C+D)</t>
  </si>
  <si>
    <t>Shared Computing Solution</t>
  </si>
  <si>
    <t>Total Savings over 5 Years</t>
  </si>
  <si>
    <t>For All PC Setup</t>
  </si>
  <si>
    <t>Components</t>
  </si>
  <si>
    <t>Power</t>
  </si>
  <si>
    <t>Monitor</t>
  </si>
  <si>
    <t>Total power</t>
  </si>
  <si>
    <t>UPS KVA Rating</t>
  </si>
  <si>
    <t>Assumed Cost Per Kva UPS. Rs 10k / Kva</t>
  </si>
  <si>
    <t>Server</t>
  </si>
  <si>
    <t>VCloudpoint setup</t>
  </si>
  <si>
    <t>Host PC</t>
  </si>
  <si>
    <t>S 100</t>
  </si>
  <si>
    <t>UPS Required for Vcloudpoint Solution</t>
  </si>
  <si>
    <t>Total Savings on UPS with Vcloudpoint Solution</t>
  </si>
  <si>
    <t>Per KVA UPS Cost is assumed @ Rs. 10,000/- per KVA for computing purpose</t>
  </si>
  <si>
    <t>The price mentioned are only indicative.</t>
  </si>
  <si>
    <t>Amount Approx.</t>
  </si>
  <si>
    <t>Win Remote CAL &amp; 100 Win CAL</t>
  </si>
  <si>
    <t xml:space="preserve">Windows server 2022 STD </t>
  </si>
  <si>
    <t>Desktop Solution for 100 users</t>
  </si>
  <si>
    <t>Desktop</t>
  </si>
  <si>
    <t>Total Cost      (INR)</t>
  </si>
  <si>
    <t>Acquisition Cost ALL Desktop Solution</t>
  </si>
  <si>
    <t>Acquisition cost of 1 Server and 100 ALL Desktop per Site with Anti Virus</t>
  </si>
  <si>
    <t>UPS Cost for ALL Desktop Requirement</t>
  </si>
  <si>
    <t>Electricity required for all Desktop Solution</t>
  </si>
  <si>
    <t>One Server and Desktop Acquisition Cost</t>
  </si>
  <si>
    <t xml:space="preserve">Total Savings on Percentage </t>
  </si>
  <si>
    <t>Summary of Savings - ALL Desktop Solution Vs VCloudpoint Solution</t>
  </si>
  <si>
    <t>Note for Attention:</t>
  </si>
  <si>
    <t>Exact prices for UPS may vary..</t>
  </si>
  <si>
    <t>Maintanence Cost of one Server and all Desktop's after 3 Years ( for Addl. 2 Years)</t>
  </si>
  <si>
    <t>UPS Calculator</t>
  </si>
  <si>
    <r>
      <t xml:space="preserve">UPS Cost for ALL PC Solution </t>
    </r>
    <r>
      <rPr>
        <sz val="10"/>
        <color rgb="FF00B050"/>
        <rFont val="Trebuchet MS"/>
        <family val="2"/>
      </rPr>
      <t>(Refer UPS calculator below)</t>
    </r>
  </si>
  <si>
    <r>
      <t>UPS Required for Vcloudpoint Solution</t>
    </r>
    <r>
      <rPr>
        <sz val="10"/>
        <color rgb="FF00B050"/>
        <rFont val="Trebuchet MS"/>
        <family val="2"/>
      </rPr>
      <t xml:space="preserve"> (Refer UPS calculator below)  - 2 *1 KVA offline UPS</t>
    </r>
  </si>
  <si>
    <t>Vcloudpoint S100 with KBD, Mouse &amp; Monitor</t>
  </si>
  <si>
    <t>Host Server for VCP Solution</t>
  </si>
  <si>
    <t xml:space="preserve">Note ( Monitor power is same in both the cases @ 25 Watt) </t>
  </si>
  <si>
    <t>one Server and 100 S100 Device acquitition cost</t>
  </si>
  <si>
    <t>Overall Savings</t>
  </si>
  <si>
    <t>UPS Required for Desktop Solution</t>
  </si>
  <si>
    <t>TOTAL COST OWNERSHIP CALCULATOR (TCOC)</t>
  </si>
  <si>
    <t>Comparison Between Desktop Vs VCloudpoint Solution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</si>
</sst>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INR]\ #,##0.00"/>
  </numFmts>
  <fonts count="24">
    <font>
      <sz val="11"/>
      <color theme="1"/>
      <name val="Calibri"/>
      <family val="2"/>
      <scheme val="minor"/>
    </font>
    <font>
      <b/>
      <sz val="10"/>
      <name val="Candara"/>
      <family val="2"/>
      <charset val="134"/>
    </font>
    <font>
      <sz val="10"/>
      <name val="Candara"/>
      <family val="2"/>
      <charset val="134"/>
    </font>
    <font>
      <sz val="10"/>
      <name val="Trebuchet MS"/>
      <family val="2"/>
    </font>
    <font>
      <b/>
      <sz val="10"/>
      <name val="Trebuchet MS"/>
      <family val="2"/>
    </font>
    <font>
      <b/>
      <sz val="10"/>
      <color indexed="10"/>
      <name val="Trebuchet MS"/>
      <family val="2"/>
    </font>
    <font>
      <b/>
      <u/>
      <sz val="18"/>
      <name val="Trebuchet MS"/>
      <family val="2"/>
    </font>
    <font>
      <b/>
      <sz val="10"/>
      <color rgb="FFFF3399"/>
      <name val="Trebuchet MS"/>
      <family val="2"/>
    </font>
    <font>
      <sz val="10"/>
      <color rgb="FFFF3399"/>
      <name val="Trebuchet MS"/>
      <family val="2"/>
    </font>
    <font>
      <b/>
      <sz val="11"/>
      <name val="Trebuchet MS"/>
      <family val="2"/>
    </font>
    <font>
      <sz val="12"/>
      <name val="Trebuchet MS"/>
      <family val="2"/>
    </font>
    <font>
      <sz val="10"/>
      <color indexed="30"/>
      <name val="Trebuchet MS"/>
      <family val="2"/>
    </font>
    <font>
      <b/>
      <sz val="14"/>
      <name val="Trebuchet MS"/>
      <family val="2"/>
    </font>
    <font>
      <sz val="11"/>
      <color theme="1"/>
      <name val="Trebuchet MS"/>
      <family val="2"/>
    </font>
    <font>
      <b/>
      <sz val="14"/>
      <color theme="7" tint="0.79998168889431442"/>
      <name val="Trebuchet MS"/>
      <family val="2"/>
    </font>
    <font>
      <b/>
      <sz val="10"/>
      <color theme="7" tint="0.79998168889431442"/>
      <name val="Trebuchet MS"/>
      <family val="2"/>
    </font>
    <font>
      <b/>
      <u/>
      <sz val="10"/>
      <color theme="1"/>
      <name val="Candara"/>
      <family val="2"/>
    </font>
    <font>
      <b/>
      <sz val="10"/>
      <color theme="1"/>
      <name val="Candara"/>
      <family val="2"/>
    </font>
    <font>
      <b/>
      <sz val="10"/>
      <color rgb="FF00B050"/>
      <name val="Trebuchet MS"/>
      <family val="2"/>
    </font>
    <font>
      <sz val="10"/>
      <color rgb="FF00B050"/>
      <name val="Trebuchet MS"/>
      <family val="2"/>
    </font>
    <font>
      <b/>
      <sz val="20"/>
      <color rgb="FFFF3399"/>
      <name val="Trebuchet MS"/>
      <family val="2"/>
    </font>
    <font>
      <b/>
      <sz val="18"/>
      <color rgb="FFFF3399"/>
      <name val="Trebuchet MS"/>
      <family val="2"/>
    </font>
    <font>
      <sz val="22"/>
      <color theme="9"/>
      <name val="Calibri (Body)"/>
    </font>
    <font>
      <b/>
      <u/>
      <sz val="12"/>
      <name val="Trebuchet MS"/>
      <family val="2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7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0" fillId="0" borderId="0" xfId="0" applyAlignment="1">
      <alignment horizontal="center"/>
    </xf>
    <xf numFmtId="0" fontId="3" fillId="0" borderId="20" xfId="0" applyFont="1" applyBorder="1"/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wrapText="1"/>
    </xf>
    <xf numFmtId="0" fontId="3" fillId="0" borderId="6" xfId="0" applyFont="1" applyBorder="1" applyAlignment="1">
      <alignment horizontal="center" wrapText="1"/>
    </xf>
    <xf numFmtId="3" fontId="3" fillId="3" borderId="6" xfId="0" applyNumberFormat="1" applyFont="1" applyFill="1" applyBorder="1" applyAlignment="1">
      <alignment horizontal="center" wrapText="1"/>
    </xf>
    <xf numFmtId="3" fontId="3" fillId="0" borderId="6" xfId="0" applyNumberFormat="1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wrapText="1"/>
    </xf>
    <xf numFmtId="0" fontId="3" fillId="0" borderId="9" xfId="0" applyFont="1" applyBorder="1" applyAlignment="1">
      <alignment horizontal="center" wrapText="1"/>
    </xf>
    <xf numFmtId="3" fontId="3" fillId="3" borderId="9" xfId="0" applyNumberFormat="1" applyFont="1" applyFill="1" applyBorder="1" applyAlignment="1">
      <alignment horizontal="center" wrapText="1"/>
    </xf>
    <xf numFmtId="3" fontId="3" fillId="0" borderId="9" xfId="0" applyNumberFormat="1" applyFont="1" applyBorder="1" applyAlignment="1">
      <alignment horizontal="center" wrapText="1"/>
    </xf>
    <xf numFmtId="0" fontId="5" fillId="0" borderId="7" xfId="0" applyFont="1" applyBorder="1"/>
    <xf numFmtId="0" fontId="3" fillId="0" borderId="10" xfId="0" applyFont="1" applyBorder="1"/>
    <xf numFmtId="0" fontId="3" fillId="0" borderId="14" xfId="0" applyFont="1" applyBorder="1" applyAlignment="1">
      <alignment horizontal="center" wrapText="1"/>
    </xf>
    <xf numFmtId="0" fontId="3" fillId="0" borderId="16" xfId="0" applyFont="1" applyBorder="1"/>
    <xf numFmtId="0" fontId="3" fillId="0" borderId="9" xfId="0" applyFont="1" applyBorder="1"/>
    <xf numFmtId="0" fontId="3" fillId="0" borderId="24" xfId="0" applyFont="1" applyBorder="1"/>
    <xf numFmtId="0" fontId="4" fillId="0" borderId="20" xfId="0" applyFont="1" applyBorder="1"/>
    <xf numFmtId="0" fontId="3" fillId="0" borderId="6" xfId="0" applyFont="1" applyBorder="1"/>
    <xf numFmtId="0" fontId="3" fillId="0" borderId="12" xfId="0" applyFont="1" applyBorder="1" applyAlignment="1">
      <alignment wrapText="1"/>
    </xf>
    <xf numFmtId="0" fontId="3" fillId="0" borderId="10" xfId="0" applyFont="1" applyBorder="1" applyAlignment="1">
      <alignment horizontal="left" wrapText="1"/>
    </xf>
    <xf numFmtId="0" fontId="4" fillId="0" borderId="9" xfId="0" applyFont="1" applyBorder="1" applyAlignment="1">
      <alignment wrapText="1"/>
    </xf>
    <xf numFmtId="0" fontId="3" fillId="0" borderId="12" xfId="0" applyFont="1" applyBorder="1"/>
    <xf numFmtId="0" fontId="4" fillId="0" borderId="8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27" xfId="0" applyFont="1" applyBorder="1"/>
    <xf numFmtId="3" fontId="3" fillId="0" borderId="7" xfId="0" applyNumberFormat="1" applyFont="1" applyBorder="1" applyAlignment="1">
      <alignment horizontal="center" wrapText="1"/>
    </xf>
    <xf numFmtId="3" fontId="3" fillId="0" borderId="10" xfId="0" applyNumberFormat="1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3" fontId="3" fillId="0" borderId="12" xfId="0" applyNumberFormat="1" applyFont="1" applyBorder="1" applyAlignment="1">
      <alignment horizontal="center" wrapText="1"/>
    </xf>
    <xf numFmtId="3" fontId="3" fillId="0" borderId="13" xfId="0" applyNumberFormat="1" applyFont="1" applyBorder="1" applyAlignment="1">
      <alignment horizontal="center" wrapText="1"/>
    </xf>
    <xf numFmtId="0" fontId="4" fillId="0" borderId="9" xfId="0" applyFont="1" applyBorder="1" applyAlignment="1">
      <alignment horizontal="center" wrapText="1"/>
    </xf>
    <xf numFmtId="3" fontId="4" fillId="0" borderId="9" xfId="0" applyNumberFormat="1" applyFont="1" applyBorder="1" applyAlignment="1">
      <alignment horizontal="center" wrapText="1"/>
    </xf>
    <xf numFmtId="3" fontId="4" fillId="0" borderId="10" xfId="0" applyNumberFormat="1" applyFont="1" applyBorder="1" applyAlignment="1">
      <alignment horizontal="center" wrapText="1"/>
    </xf>
    <xf numFmtId="0" fontId="7" fillId="3" borderId="22" xfId="0" applyFont="1" applyFill="1" applyBorder="1" applyAlignment="1">
      <alignment wrapText="1"/>
    </xf>
    <xf numFmtId="0" fontId="7" fillId="3" borderId="22" xfId="0" applyFont="1" applyFill="1" applyBorder="1" applyAlignment="1">
      <alignment horizontal="center" wrapText="1"/>
    </xf>
    <xf numFmtId="3" fontId="7" fillId="3" borderId="22" xfId="0" applyNumberFormat="1" applyFont="1" applyFill="1" applyBorder="1" applyAlignment="1">
      <alignment horizontal="center" wrapText="1"/>
    </xf>
    <xf numFmtId="0" fontId="8" fillId="3" borderId="23" xfId="0" applyFont="1" applyFill="1" applyBorder="1"/>
    <xf numFmtId="0" fontId="4" fillId="4" borderId="21" xfId="0" applyFont="1" applyFill="1" applyBorder="1" applyAlignment="1">
      <alignment horizontal="center" wrapText="1"/>
    </xf>
    <xf numFmtId="0" fontId="4" fillId="4" borderId="22" xfId="0" applyFont="1" applyFill="1" applyBorder="1" applyAlignment="1">
      <alignment horizontal="center" wrapText="1"/>
    </xf>
    <xf numFmtId="0" fontId="4" fillId="4" borderId="23" xfId="0" applyFont="1" applyFill="1" applyBorder="1" applyAlignment="1">
      <alignment horizontal="center" wrapText="1"/>
    </xf>
    <xf numFmtId="0" fontId="7" fillId="3" borderId="15" xfId="0" applyFont="1" applyFill="1" applyBorder="1" applyAlignment="1">
      <alignment horizontal="left" wrapText="1"/>
    </xf>
    <xf numFmtId="3" fontId="7" fillId="3" borderId="15" xfId="0" applyNumberFormat="1" applyFont="1" applyFill="1" applyBorder="1" applyAlignment="1">
      <alignment horizontal="left" wrapText="1"/>
    </xf>
    <xf numFmtId="3" fontId="7" fillId="3" borderId="15" xfId="0" applyNumberFormat="1" applyFont="1" applyFill="1" applyBorder="1" applyAlignment="1">
      <alignment horizontal="center" wrapText="1"/>
    </xf>
    <xf numFmtId="0" fontId="7" fillId="3" borderId="21" xfId="0" applyFont="1" applyFill="1" applyBorder="1" applyAlignment="1">
      <alignment horizontal="center" wrapText="1"/>
    </xf>
    <xf numFmtId="0" fontId="8" fillId="3" borderId="22" xfId="0" applyFont="1" applyFill="1" applyBorder="1" applyAlignment="1">
      <alignment horizontal="center" wrapText="1"/>
    </xf>
    <xf numFmtId="3" fontId="8" fillId="3" borderId="22" xfId="0" applyNumberFormat="1" applyFont="1" applyFill="1" applyBorder="1" applyAlignment="1">
      <alignment horizontal="center" wrapText="1"/>
    </xf>
    <xf numFmtId="0" fontId="8" fillId="3" borderId="23" xfId="0" applyFont="1" applyFill="1" applyBorder="1" applyAlignment="1">
      <alignment horizontal="center"/>
    </xf>
    <xf numFmtId="0" fontId="8" fillId="3" borderId="15" xfId="0" applyFont="1" applyFill="1" applyBorder="1" applyAlignment="1">
      <alignment horizontal="center" wrapText="1"/>
    </xf>
    <xf numFmtId="3" fontId="8" fillId="3" borderId="15" xfId="0" applyNumberFormat="1" applyFont="1" applyFill="1" applyBorder="1" applyAlignment="1">
      <alignment horizontal="center" wrapText="1"/>
    </xf>
    <xf numFmtId="0" fontId="8" fillId="3" borderId="22" xfId="0" applyFont="1" applyFill="1" applyBorder="1" applyAlignment="1">
      <alignment horizontal="left" wrapText="1"/>
    </xf>
    <xf numFmtId="3" fontId="8" fillId="3" borderId="22" xfId="0" applyNumberFormat="1" applyFont="1" applyFill="1" applyBorder="1" applyAlignment="1">
      <alignment horizontal="left" wrapText="1"/>
    </xf>
    <xf numFmtId="3" fontId="8" fillId="3" borderId="23" xfId="0" applyNumberFormat="1" applyFont="1" applyFill="1" applyBorder="1" applyAlignment="1">
      <alignment horizontal="left" wrapText="1"/>
    </xf>
    <xf numFmtId="0" fontId="7" fillId="3" borderId="3" xfId="0" applyFont="1" applyFill="1" applyBorder="1" applyAlignment="1">
      <alignment horizontal="center" wrapText="1"/>
    </xf>
    <xf numFmtId="3" fontId="7" fillId="3" borderId="3" xfId="0" applyNumberFormat="1" applyFont="1" applyFill="1" applyBorder="1" applyAlignment="1">
      <alignment horizontal="center" wrapText="1"/>
    </xf>
    <xf numFmtId="3" fontId="7" fillId="3" borderId="4" xfId="0" applyNumberFormat="1" applyFont="1" applyFill="1" applyBorder="1" applyAlignment="1">
      <alignment horizontal="center" wrapText="1"/>
    </xf>
    <xf numFmtId="0" fontId="7" fillId="3" borderId="15" xfId="0" applyFont="1" applyFill="1" applyBorder="1" applyAlignment="1">
      <alignment horizontal="center" wrapText="1"/>
    </xf>
    <xf numFmtId="9" fontId="7" fillId="3" borderId="16" xfId="0" applyNumberFormat="1" applyFont="1" applyFill="1" applyBorder="1" applyAlignment="1">
      <alignment horizontal="center" wrapText="1"/>
    </xf>
    <xf numFmtId="0" fontId="8" fillId="3" borderId="23" xfId="0" applyFont="1" applyFill="1" applyBorder="1" applyAlignment="1">
      <alignment horizontal="center" wrapText="1"/>
    </xf>
    <xf numFmtId="3" fontId="8" fillId="3" borderId="23" xfId="0" applyNumberFormat="1" applyFont="1" applyFill="1" applyBorder="1" applyAlignment="1">
      <alignment horizontal="center" wrapText="1"/>
    </xf>
    <xf numFmtId="3" fontId="7" fillId="3" borderId="23" xfId="0" applyNumberFormat="1" applyFont="1" applyFill="1" applyBorder="1" applyAlignment="1">
      <alignment horizontal="center" wrapText="1"/>
    </xf>
    <xf numFmtId="0" fontId="7" fillId="3" borderId="9" xfId="0" applyFont="1" applyFill="1" applyBorder="1" applyAlignment="1">
      <alignment wrapText="1"/>
    </xf>
    <xf numFmtId="0" fontId="7" fillId="3" borderId="9" xfId="0" applyFont="1" applyFill="1" applyBorder="1" applyAlignment="1">
      <alignment vertical="center" wrapText="1"/>
    </xf>
    <xf numFmtId="9" fontId="7" fillId="3" borderId="23" xfId="0" applyNumberFormat="1" applyFont="1" applyFill="1" applyBorder="1" applyAlignment="1">
      <alignment horizontal="center" wrapText="1"/>
    </xf>
    <xf numFmtId="0" fontId="9" fillId="4" borderId="22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/>
    </xf>
    <xf numFmtId="3" fontId="10" fillId="3" borderId="6" xfId="0" applyNumberFormat="1" applyFont="1" applyFill="1" applyBorder="1" applyAlignment="1">
      <alignment horizontal="center"/>
    </xf>
    <xf numFmtId="9" fontId="10" fillId="3" borderId="7" xfId="0" applyNumberFormat="1" applyFont="1" applyFill="1" applyBorder="1" applyAlignment="1">
      <alignment horizontal="center"/>
    </xf>
    <xf numFmtId="0" fontId="10" fillId="3" borderId="8" xfId="0" applyFont="1" applyFill="1" applyBorder="1" applyAlignment="1">
      <alignment horizontal="center"/>
    </xf>
    <xf numFmtId="3" fontId="10" fillId="3" borderId="9" xfId="0" applyNumberFormat="1" applyFont="1" applyFill="1" applyBorder="1" applyAlignment="1">
      <alignment horizontal="center"/>
    </xf>
    <xf numFmtId="9" fontId="10" fillId="3" borderId="10" xfId="0" applyNumberFormat="1" applyFont="1" applyFill="1" applyBorder="1" applyAlignment="1">
      <alignment horizontal="center"/>
    </xf>
    <xf numFmtId="0" fontId="10" fillId="3" borderId="14" xfId="0" applyFont="1" applyFill="1" applyBorder="1" applyAlignment="1">
      <alignment horizontal="center"/>
    </xf>
    <xf numFmtId="3" fontId="10" fillId="3" borderId="15" xfId="0" applyNumberFormat="1" applyFont="1" applyFill="1" applyBorder="1" applyAlignment="1">
      <alignment horizontal="center"/>
    </xf>
    <xf numFmtId="9" fontId="10" fillId="3" borderId="16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13" fillId="0" borderId="0" xfId="0" applyFont="1"/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164" fontId="4" fillId="0" borderId="10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164" fontId="4" fillId="0" borderId="23" xfId="0" applyNumberFormat="1" applyFont="1" applyBorder="1" applyAlignment="1">
      <alignment horizontal="center"/>
    </xf>
    <xf numFmtId="0" fontId="11" fillId="0" borderId="0" xfId="0" applyFont="1"/>
    <xf numFmtId="0" fontId="3" fillId="0" borderId="8" xfId="0" applyFont="1" applyBorder="1" applyAlignment="1">
      <alignment horizontal="center"/>
    </xf>
    <xf numFmtId="164" fontId="4" fillId="0" borderId="16" xfId="0" applyNumberFormat="1" applyFont="1" applyBorder="1" applyAlignment="1">
      <alignment horizontal="center"/>
    </xf>
    <xf numFmtId="0" fontId="3" fillId="0" borderId="0" xfId="0" applyFont="1"/>
    <xf numFmtId="164" fontId="14" fillId="2" borderId="1" xfId="0" applyNumberFormat="1" applyFont="1" applyFill="1" applyBorder="1"/>
    <xf numFmtId="0" fontId="14" fillId="2" borderId="1" xfId="0" applyFont="1" applyFill="1" applyBorder="1" applyAlignment="1">
      <alignment horizontal="center"/>
    </xf>
    <xf numFmtId="9" fontId="14" fillId="2" borderId="27" xfId="0" applyNumberFormat="1" applyFont="1" applyFill="1" applyBorder="1" applyAlignment="1">
      <alignment horizontal="center"/>
    </xf>
    <xf numFmtId="0" fontId="14" fillId="2" borderId="29" xfId="0" applyFont="1" applyFill="1" applyBorder="1" applyAlignment="1">
      <alignment horizontal="center"/>
    </xf>
    <xf numFmtId="0" fontId="17" fillId="0" borderId="0" xfId="0" applyFont="1"/>
    <xf numFmtId="0" fontId="4" fillId="3" borderId="20" xfId="0" applyFont="1" applyFill="1" applyBorder="1"/>
    <xf numFmtId="0" fontId="18" fillId="0" borderId="7" xfId="0" applyFont="1" applyBorder="1"/>
    <xf numFmtId="0" fontId="18" fillId="0" borderId="7" xfId="0" applyFont="1" applyBorder="1" applyAlignment="1">
      <alignment wrapText="1"/>
    </xf>
    <xf numFmtId="0" fontId="18" fillId="0" borderId="6" xfId="0" applyFont="1" applyBorder="1" applyAlignment="1">
      <alignment wrapText="1"/>
    </xf>
    <xf numFmtId="0" fontId="4" fillId="0" borderId="0" xfId="0" applyFont="1" applyAlignment="1">
      <alignment horizontal="center" wrapText="1"/>
    </xf>
    <xf numFmtId="0" fontId="7" fillId="3" borderId="0" xfId="0" applyFont="1" applyFill="1" applyAlignment="1">
      <alignment wrapText="1"/>
    </xf>
    <xf numFmtId="0" fontId="7" fillId="3" borderId="0" xfId="0" applyFont="1" applyFill="1" applyAlignment="1">
      <alignment horizontal="center" wrapText="1"/>
    </xf>
    <xf numFmtId="3" fontId="7" fillId="3" borderId="0" xfId="0" applyNumberFormat="1" applyFont="1" applyFill="1" applyAlignment="1">
      <alignment horizontal="center" wrapText="1"/>
    </xf>
    <xf numFmtId="9" fontId="7" fillId="3" borderId="0" xfId="0" applyNumberFormat="1" applyFont="1" applyFill="1" applyAlignment="1">
      <alignment horizontal="center" wrapText="1"/>
    </xf>
    <xf numFmtId="0" fontId="4" fillId="0" borderId="0" xfId="0" applyFont="1"/>
    <xf numFmtId="0" fontId="7" fillId="3" borderId="22" xfId="0" applyFont="1" applyFill="1" applyBorder="1" applyAlignment="1">
      <alignment horizontal="left" wrapText="1"/>
    </xf>
    <xf numFmtId="0" fontId="7" fillId="3" borderId="15" xfId="0" applyFont="1" applyFill="1" applyBorder="1" applyAlignment="1">
      <alignment horizontal="right" wrapText="1"/>
    </xf>
    <xf numFmtId="0" fontId="7" fillId="3" borderId="36" xfId="0" applyFont="1" applyFill="1" applyBorder="1" applyAlignment="1">
      <alignment horizontal="right" wrapText="1"/>
    </xf>
    <xf numFmtId="0" fontId="8" fillId="3" borderId="36" xfId="0" applyFont="1" applyFill="1" applyBorder="1" applyAlignment="1">
      <alignment horizontal="center" wrapText="1"/>
    </xf>
    <xf numFmtId="3" fontId="8" fillId="3" borderId="36" xfId="0" applyNumberFormat="1" applyFont="1" applyFill="1" applyBorder="1" applyAlignment="1">
      <alignment horizontal="center" wrapText="1"/>
    </xf>
    <xf numFmtId="3" fontId="7" fillId="3" borderId="37" xfId="0" applyNumberFormat="1" applyFont="1" applyFill="1" applyBorder="1" applyAlignment="1">
      <alignment horizontal="center" wrapText="1"/>
    </xf>
    <xf numFmtId="0" fontId="21" fillId="3" borderId="22" xfId="0" applyFont="1" applyFill="1" applyBorder="1" applyAlignment="1">
      <alignment horizontal="center" wrapText="1"/>
    </xf>
    <xf numFmtId="0" fontId="7" fillId="3" borderId="2" xfId="0" applyFont="1" applyFill="1" applyBorder="1" applyAlignment="1">
      <alignment horizontal="right"/>
    </xf>
    <xf numFmtId="0" fontId="7" fillId="3" borderId="14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38" xfId="0" applyFont="1" applyFill="1" applyBorder="1" applyAlignment="1">
      <alignment horizontal="center" wrapText="1"/>
    </xf>
    <xf numFmtId="0" fontId="8" fillId="3" borderId="24" xfId="0" applyFont="1" applyFill="1" applyBorder="1" applyAlignment="1">
      <alignment horizontal="left" wrapText="1"/>
    </xf>
    <xf numFmtId="3" fontId="8" fillId="3" borderId="24" xfId="0" applyNumberFormat="1" applyFont="1" applyFill="1" applyBorder="1" applyAlignment="1">
      <alignment horizontal="left" wrapText="1"/>
    </xf>
    <xf numFmtId="3" fontId="8" fillId="3" borderId="39" xfId="0" applyNumberFormat="1" applyFont="1" applyFill="1" applyBorder="1" applyAlignment="1">
      <alignment horizontal="left" wrapText="1"/>
    </xf>
    <xf numFmtId="0" fontId="18" fillId="0" borderId="9" xfId="0" applyFont="1" applyBorder="1" applyAlignment="1">
      <alignment wrapText="1"/>
    </xf>
    <xf numFmtId="0" fontId="7" fillId="3" borderId="24" xfId="0" applyFont="1" applyFill="1" applyBorder="1" applyAlignment="1">
      <alignment horizontal="left" wrapText="1"/>
    </xf>
    <xf numFmtId="0" fontId="7" fillId="3" borderId="9" xfId="0" applyFont="1" applyFill="1" applyBorder="1" applyAlignment="1">
      <alignment horizontal="left" vertical="center" wrapText="1"/>
    </xf>
    <xf numFmtId="0" fontId="3" fillId="0" borderId="35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4" fillId="0" borderId="26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3" fillId="0" borderId="26" xfId="0" applyFont="1" applyBorder="1" applyAlignment="1">
      <alignment horizontal="center" wrapText="1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7" fillId="3" borderId="21" xfId="0" applyFont="1" applyFill="1" applyBorder="1" applyAlignment="1">
      <alignment horizontal="right" wrapText="1"/>
    </xf>
    <xf numFmtId="0" fontId="14" fillId="2" borderId="17" xfId="0" applyFont="1" applyFill="1" applyBorder="1" applyAlignment="1">
      <alignment horizontal="left" wrapText="1"/>
    </xf>
    <xf numFmtId="0" fontId="14" fillId="2" borderId="18" xfId="0" applyFont="1" applyFill="1" applyBorder="1" applyAlignment="1">
      <alignment wrapText="1"/>
    </xf>
    <xf numFmtId="0" fontId="14" fillId="2" borderId="19" xfId="0" applyFont="1" applyFill="1" applyBorder="1" applyAlignment="1">
      <alignment wrapText="1"/>
    </xf>
    <xf numFmtId="0" fontId="17" fillId="0" borderId="0" xfId="0" applyFont="1" applyAlignment="1">
      <alignment horizontal="left"/>
    </xf>
    <xf numFmtId="0" fontId="6" fillId="2" borderId="17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12" fillId="2" borderId="17" xfId="0" applyFont="1" applyFill="1" applyBorder="1" applyAlignment="1">
      <alignment horizontal="center"/>
    </xf>
    <xf numFmtId="0" fontId="12" fillId="2" borderId="18" xfId="0" applyFont="1" applyFill="1" applyBorder="1" applyAlignment="1">
      <alignment horizontal="center"/>
    </xf>
    <xf numFmtId="0" fontId="12" fillId="2" borderId="19" xfId="0" applyFont="1" applyFill="1" applyBorder="1" applyAlignment="1">
      <alignment horizontal="center"/>
    </xf>
    <xf numFmtId="0" fontId="14" fillId="2" borderId="21" xfId="0" applyFont="1" applyFill="1" applyBorder="1" applyAlignment="1">
      <alignment horizontal="left" wrapText="1"/>
    </xf>
    <xf numFmtId="0" fontId="15" fillId="2" borderId="22" xfId="0" applyFont="1" applyFill="1" applyBorder="1" applyAlignment="1">
      <alignment wrapText="1"/>
    </xf>
    <xf numFmtId="0" fontId="15" fillId="2" borderId="28" xfId="0" applyFont="1" applyFill="1" applyBorder="1" applyAlignment="1">
      <alignment wrapText="1"/>
    </xf>
    <xf numFmtId="0" fontId="20" fillId="3" borderId="30" xfId="0" applyFont="1" applyFill="1" applyBorder="1" applyAlignment="1">
      <alignment horizontal="center" wrapText="1"/>
    </xf>
    <xf numFmtId="0" fontId="7" fillId="3" borderId="31" xfId="0" applyFont="1" applyFill="1" applyBorder="1" applyAlignment="1">
      <alignment horizontal="center" wrapText="1"/>
    </xf>
    <xf numFmtId="0" fontId="7" fillId="3" borderId="32" xfId="0" applyFont="1" applyFill="1" applyBorder="1" applyAlignment="1">
      <alignment horizontal="center" wrapText="1"/>
    </xf>
    <xf numFmtId="0" fontId="7" fillId="3" borderId="33" xfId="0" applyFont="1" applyFill="1" applyBorder="1" applyAlignment="1">
      <alignment horizontal="center" wrapText="1"/>
    </xf>
    <xf numFmtId="0" fontId="7" fillId="3" borderId="34" xfId="0" applyFont="1" applyFill="1" applyBorder="1" applyAlignment="1">
      <alignment horizontal="center" wrapText="1"/>
    </xf>
    <xf numFmtId="0" fontId="7" fillId="3" borderId="27" xfId="0" applyFont="1" applyFill="1" applyBorder="1" applyAlignment="1">
      <alignment horizontal="center" wrapText="1"/>
    </xf>
    <xf numFmtId="0" fontId="7" fillId="0" borderId="17" xfId="0" applyFont="1" applyBorder="1" applyAlignment="1">
      <alignment horizontal="right"/>
    </xf>
    <xf numFmtId="0" fontId="7" fillId="0" borderId="18" xfId="0" applyFont="1" applyBorder="1" applyAlignment="1">
      <alignment horizontal="right"/>
    </xf>
    <xf numFmtId="0" fontId="7" fillId="0" borderId="40" xfId="0" applyFont="1" applyBorder="1" applyAlignment="1">
      <alignment horizontal="right"/>
    </xf>
    <xf numFmtId="0" fontId="22" fillId="0" borderId="0" xfId="0" applyFont="1" applyBorder="1" applyAlignment="1">
      <alignment horizontal="center"/>
    </xf>
    <xf numFmtId="0" fontId="22" fillId="0" borderId="30" xfId="0" applyFont="1" applyBorder="1" applyAlignment="1">
      <alignment horizontal="center"/>
    </xf>
    <xf numFmtId="0" fontId="22" fillId="0" borderId="31" xfId="0" applyFont="1" applyBorder="1" applyAlignment="1">
      <alignment horizontal="center"/>
    </xf>
    <xf numFmtId="0" fontId="22" fillId="0" borderId="32" xfId="0" applyFont="1" applyBorder="1" applyAlignment="1">
      <alignment horizontal="center"/>
    </xf>
    <xf numFmtId="0" fontId="22" fillId="0" borderId="41" xfId="0" applyFont="1" applyBorder="1" applyAlignment="1">
      <alignment horizontal="center"/>
    </xf>
    <xf numFmtId="0" fontId="22" fillId="0" borderId="20" xfId="0" applyFont="1" applyBorder="1" applyAlignment="1">
      <alignment horizontal="center"/>
    </xf>
    <xf numFmtId="0" fontId="22" fillId="0" borderId="33" xfId="0" applyFont="1" applyBorder="1" applyAlignment="1">
      <alignment horizontal="center"/>
    </xf>
    <xf numFmtId="0" fontId="22" fillId="0" borderId="34" xfId="0" applyFont="1" applyBorder="1" applyAlignment="1">
      <alignment horizontal="center"/>
    </xf>
    <xf numFmtId="0" fontId="22" fillId="0" borderId="27" xfId="0" applyFont="1" applyBorder="1" applyAlignment="1">
      <alignment horizontal="center"/>
    </xf>
    <xf numFmtId="0" fontId="23" fillId="2" borderId="17" xfId="0" applyFont="1" applyFill="1" applyBorder="1" applyAlignment="1">
      <alignment horizontal="center"/>
    </xf>
    <xf numFmtId="0" fontId="23" fillId="2" borderId="18" xfId="0" applyFont="1" applyFill="1" applyBorder="1" applyAlignment="1">
      <alignment horizontal="center"/>
    </xf>
    <xf numFmtId="0" fontId="23" fillId="2" borderId="1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99"/>
      <color rgb="FFFFCCFF"/>
      <color rgb="FFFF99FF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iswanathan/Desktop/TCO%201+100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tailed report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2F6E8-40D4-48C2-AD4B-272E8297C008}">
  <sheetPr>
    <pageSetUpPr fitToPage="1"/>
  </sheetPr>
  <dimension ref="B1:H105"/>
  <sheetViews>
    <sheetView tabSelected="1" topLeftCell="A94" workbookViewId="0">
      <selection activeCell="J88" sqref="J88"/>
    </sheetView>
  </sheetViews>
  <sheetFormatPr defaultColWidth="9" defaultRowHeight="15"/>
  <cols>
    <col min="1" max="1" width="3.85546875" customWidth="1"/>
    <col min="2" max="2" width="7.7109375" style="3" customWidth="1"/>
    <col min="3" max="3" width="53.42578125" customWidth="1"/>
    <col min="4" max="4" width="15.85546875" customWidth="1"/>
    <col min="5" max="5" width="12.85546875" customWidth="1"/>
    <col min="6" max="6" width="13.140625" customWidth="1"/>
    <col min="7" max="7" width="26.85546875" customWidth="1"/>
    <col min="8" max="8" width="17.5703125" customWidth="1"/>
  </cols>
  <sheetData>
    <row r="1" spans="2:7" ht="15.75" thickBot="1"/>
    <row r="2" spans="2:7" ht="15" customHeight="1">
      <c r="B2" s="162" t="s">
        <v>100</v>
      </c>
      <c r="C2" s="163"/>
      <c r="D2" s="163"/>
      <c r="E2" s="163"/>
      <c r="F2" s="164"/>
    </row>
    <row r="3" spans="2:7">
      <c r="B3" s="165"/>
      <c r="C3" s="161"/>
      <c r="D3" s="161"/>
      <c r="E3" s="161"/>
      <c r="F3" s="166"/>
    </row>
    <row r="4" spans="2:7" ht="15.75" thickBot="1">
      <c r="B4" s="167"/>
      <c r="C4" s="168"/>
      <c r="D4" s="168"/>
      <c r="E4" s="168"/>
      <c r="F4" s="169"/>
    </row>
    <row r="5" spans="2:7" ht="15.75" thickBot="1"/>
    <row r="6" spans="2:7" ht="20.100000000000001" customHeight="1" thickBot="1">
      <c r="C6" s="170" t="s">
        <v>87</v>
      </c>
      <c r="D6" s="171"/>
      <c r="E6" s="172"/>
    </row>
    <row r="7" spans="2:7" ht="33.75" thickBot="1">
      <c r="C7" s="68" t="s">
        <v>5</v>
      </c>
      <c r="D7" s="68" t="s">
        <v>6</v>
      </c>
      <c r="E7" s="68" t="s">
        <v>7</v>
      </c>
    </row>
    <row r="8" spans="2:7" ht="18">
      <c r="C8" s="69" t="s">
        <v>0</v>
      </c>
      <c r="D8" s="70">
        <f>F41</f>
        <v>2443428.5714285718</v>
      </c>
      <c r="E8" s="71">
        <f>F42</f>
        <v>0.50158357771260997</v>
      </c>
    </row>
    <row r="9" spans="2:7" ht="18">
      <c r="C9" s="72" t="s">
        <v>1</v>
      </c>
      <c r="D9" s="73">
        <f>F47</f>
        <v>80000</v>
      </c>
      <c r="E9" s="74">
        <f>F48</f>
        <v>0.4</v>
      </c>
    </row>
    <row r="10" spans="2:7" ht="18">
      <c r="C10" s="72" t="s">
        <v>2</v>
      </c>
      <c r="D10" s="73">
        <f>F66</f>
        <v>1369500</v>
      </c>
      <c r="E10" s="74">
        <f>F67</f>
        <v>0.92222222222222228</v>
      </c>
    </row>
    <row r="11" spans="2:7" ht="18">
      <c r="C11" s="72" t="s">
        <v>3</v>
      </c>
      <c r="D11" s="73">
        <f>F52</f>
        <v>296428.57142857148</v>
      </c>
      <c r="E11" s="74">
        <f>F53</f>
        <v>0.92222222222222228</v>
      </c>
    </row>
    <row r="12" spans="2:7" ht="18.75" thickBot="1">
      <c r="C12" s="75" t="s">
        <v>4</v>
      </c>
      <c r="D12" s="76">
        <f>F81</f>
        <v>4189357.1428571437</v>
      </c>
      <c r="E12" s="77">
        <f>F82</f>
        <v>0.60910790320905606</v>
      </c>
    </row>
    <row r="13" spans="2:7" ht="15.75" thickBot="1"/>
    <row r="14" spans="2:7" ht="24" thickBot="1">
      <c r="B14" s="143" t="s">
        <v>101</v>
      </c>
      <c r="C14" s="144"/>
      <c r="D14" s="144"/>
      <c r="E14" s="144"/>
      <c r="F14" s="144"/>
      <c r="G14" s="145"/>
    </row>
    <row r="15" spans="2:7" ht="30.75" thickBot="1">
      <c r="B15" s="42" t="s">
        <v>8</v>
      </c>
      <c r="C15" s="43" t="s">
        <v>9</v>
      </c>
      <c r="D15" s="43" t="s">
        <v>10</v>
      </c>
      <c r="E15" s="43" t="s">
        <v>75</v>
      </c>
      <c r="F15" s="43" t="s">
        <v>80</v>
      </c>
      <c r="G15" s="44" t="s">
        <v>11</v>
      </c>
    </row>
    <row r="16" spans="2:7" ht="16.5" thickBot="1">
      <c r="B16" s="48" t="s">
        <v>12</v>
      </c>
      <c r="C16" s="38" t="s">
        <v>78</v>
      </c>
      <c r="D16" s="39">
        <v>100</v>
      </c>
      <c r="E16" s="40"/>
      <c r="F16" s="40"/>
      <c r="G16" s="41"/>
    </row>
    <row r="17" spans="2:7" ht="15.75">
      <c r="B17" s="5">
        <v>1</v>
      </c>
      <c r="C17" s="6" t="s">
        <v>13</v>
      </c>
      <c r="D17" s="7">
        <v>0</v>
      </c>
      <c r="E17" s="8">
        <v>0</v>
      </c>
      <c r="F17" s="9"/>
      <c r="G17" s="103" t="s">
        <v>14</v>
      </c>
    </row>
    <row r="18" spans="2:7" ht="15.75">
      <c r="B18" s="10">
        <v>2</v>
      </c>
      <c r="C18" s="11" t="s">
        <v>15</v>
      </c>
      <c r="D18" s="12">
        <v>0</v>
      </c>
      <c r="E18" s="13">
        <v>0</v>
      </c>
      <c r="F18" s="14">
        <f t="shared" ref="F18" si="0">D18*E18</f>
        <v>0</v>
      </c>
      <c r="G18" s="104" t="s">
        <v>16</v>
      </c>
    </row>
    <row r="19" spans="2:7" ht="15.75">
      <c r="B19" s="10">
        <v>3</v>
      </c>
      <c r="C19" s="11" t="s">
        <v>17</v>
      </c>
      <c r="D19" s="12">
        <f>D16</f>
        <v>100</v>
      </c>
      <c r="E19" s="14">
        <v>30000</v>
      </c>
      <c r="F19" s="14">
        <f>D19*E19</f>
        <v>3000000</v>
      </c>
      <c r="G19" s="103" t="s">
        <v>14</v>
      </c>
    </row>
    <row r="20" spans="2:7" ht="15.75">
      <c r="B20" s="10">
        <v>4</v>
      </c>
      <c r="C20" s="11" t="s">
        <v>18</v>
      </c>
      <c r="D20" s="12">
        <f>D16</f>
        <v>100</v>
      </c>
      <c r="E20" s="14">
        <v>11000</v>
      </c>
      <c r="F20" s="14">
        <f>D20*E20</f>
        <v>1100000</v>
      </c>
      <c r="G20" s="103" t="s">
        <v>14</v>
      </c>
    </row>
    <row r="21" spans="2:7" ht="15.75">
      <c r="B21" s="10">
        <v>5</v>
      </c>
      <c r="C21" s="11" t="s">
        <v>92</v>
      </c>
      <c r="D21" s="12">
        <v>1</v>
      </c>
      <c r="E21" s="14">
        <f>H91</f>
        <v>321428.57142857148</v>
      </c>
      <c r="F21" s="14">
        <f>E21*D21</f>
        <v>321428.57142857148</v>
      </c>
      <c r="G21" s="103" t="s">
        <v>14</v>
      </c>
    </row>
    <row r="22" spans="2:7" ht="30">
      <c r="B22" s="10">
        <v>6</v>
      </c>
      <c r="C22" s="11" t="s">
        <v>19</v>
      </c>
      <c r="D22" s="12">
        <f>D16</f>
        <v>100</v>
      </c>
      <c r="E22" s="14">
        <v>2000</v>
      </c>
      <c r="F22" s="14">
        <f>E22*D22</f>
        <v>200000</v>
      </c>
      <c r="G22" s="103" t="s">
        <v>14</v>
      </c>
    </row>
    <row r="23" spans="2:7" ht="15.75">
      <c r="B23" s="10">
        <v>7</v>
      </c>
      <c r="C23" s="11" t="s">
        <v>20</v>
      </c>
      <c r="D23" s="12">
        <v>100</v>
      </c>
      <c r="E23" s="14">
        <v>500</v>
      </c>
      <c r="F23" s="14">
        <f>D23*E23*5</f>
        <v>250000</v>
      </c>
      <c r="G23" s="15"/>
    </row>
    <row r="24" spans="2:7" ht="16.5" thickBot="1">
      <c r="B24" s="17"/>
      <c r="C24" s="113" t="s">
        <v>21</v>
      </c>
      <c r="D24" s="45"/>
      <c r="E24" s="46"/>
      <c r="F24" s="47">
        <f>SUM(F17:F23)</f>
        <v>4871428.5714285718</v>
      </c>
      <c r="G24" s="18"/>
    </row>
    <row r="25" spans="2:7" s="3" customFormat="1" ht="16.5" thickBot="1">
      <c r="B25" s="48" t="s">
        <v>22</v>
      </c>
      <c r="C25" s="112" t="s">
        <v>23</v>
      </c>
      <c r="D25" s="49"/>
      <c r="E25" s="50"/>
      <c r="F25" s="50"/>
      <c r="G25" s="51"/>
    </row>
    <row r="26" spans="2:7" ht="15.75">
      <c r="B26" s="5">
        <v>1</v>
      </c>
      <c r="C26" s="6" t="s">
        <v>95</v>
      </c>
      <c r="D26" s="7">
        <v>1</v>
      </c>
      <c r="E26" s="8">
        <v>450000</v>
      </c>
      <c r="F26" s="9">
        <f t="shared" ref="F26:F27" si="1">D26*E26</f>
        <v>450000</v>
      </c>
      <c r="G26" s="103" t="s">
        <v>14</v>
      </c>
    </row>
    <row r="27" spans="2:7" ht="15.75">
      <c r="B27" s="10">
        <v>2</v>
      </c>
      <c r="C27" s="11" t="s">
        <v>77</v>
      </c>
      <c r="D27" s="12">
        <v>1</v>
      </c>
      <c r="E27" s="13">
        <v>50000</v>
      </c>
      <c r="F27" s="9">
        <f t="shared" si="1"/>
        <v>50000</v>
      </c>
      <c r="G27" s="104" t="s">
        <v>16</v>
      </c>
    </row>
    <row r="28" spans="2:7" ht="15.75">
      <c r="B28" s="10">
        <v>3</v>
      </c>
      <c r="C28" s="11" t="s">
        <v>76</v>
      </c>
      <c r="D28" s="12">
        <v>100</v>
      </c>
      <c r="E28" s="13">
        <v>2500</v>
      </c>
      <c r="F28" s="9">
        <f>D28*E28</f>
        <v>250000</v>
      </c>
      <c r="G28" s="104"/>
    </row>
    <row r="29" spans="2:7" ht="15.75">
      <c r="B29" s="10">
        <v>4</v>
      </c>
      <c r="C29" s="11" t="s">
        <v>94</v>
      </c>
      <c r="D29" s="12">
        <f>D16</f>
        <v>100</v>
      </c>
      <c r="E29" s="14">
        <v>16000</v>
      </c>
      <c r="F29" s="14">
        <f>D29*E29</f>
        <v>1600000</v>
      </c>
      <c r="G29" s="103" t="s">
        <v>14</v>
      </c>
    </row>
    <row r="30" spans="2:7" ht="30">
      <c r="B30" s="10">
        <v>5</v>
      </c>
      <c r="C30" s="11" t="s">
        <v>93</v>
      </c>
      <c r="D30" s="12">
        <v>1</v>
      </c>
      <c r="E30" s="14">
        <f>H97</f>
        <v>25000</v>
      </c>
      <c r="F30" s="14">
        <f>D30*E30</f>
        <v>25000</v>
      </c>
      <c r="G30" s="103" t="s">
        <v>14</v>
      </c>
    </row>
    <row r="31" spans="2:7" ht="15.75">
      <c r="B31" s="10">
        <v>6</v>
      </c>
      <c r="C31" s="11" t="s">
        <v>24</v>
      </c>
      <c r="D31" s="12">
        <v>1</v>
      </c>
      <c r="E31" s="14">
        <v>3000</v>
      </c>
      <c r="F31" s="14">
        <f>E31*D31</f>
        <v>3000</v>
      </c>
      <c r="G31" s="15"/>
    </row>
    <row r="32" spans="2:7" ht="15.75">
      <c r="B32" s="10">
        <v>7</v>
      </c>
      <c r="C32" s="11" t="s">
        <v>25</v>
      </c>
      <c r="D32" s="12">
        <v>1</v>
      </c>
      <c r="E32" s="14">
        <v>50000</v>
      </c>
      <c r="F32" s="14">
        <f>E32*D32</f>
        <v>50000</v>
      </c>
      <c r="G32" s="16"/>
    </row>
    <row r="33" spans="2:7" ht="16.5" thickBot="1">
      <c r="B33" s="17"/>
      <c r="C33" s="113" t="s">
        <v>21</v>
      </c>
      <c r="D33" s="52"/>
      <c r="E33" s="53"/>
      <c r="F33" s="47">
        <f>SUM(F26:F32)</f>
        <v>2428000</v>
      </c>
      <c r="G33" s="18"/>
    </row>
    <row r="34" spans="2:7" ht="16.5" thickBot="1">
      <c r="B34" s="129"/>
      <c r="C34" s="114"/>
      <c r="D34" s="115"/>
      <c r="E34" s="116"/>
      <c r="F34" s="117"/>
      <c r="G34" s="4"/>
    </row>
    <row r="35" spans="2:7" ht="24" thickBot="1">
      <c r="B35" s="48"/>
      <c r="C35" s="118" t="s">
        <v>26</v>
      </c>
      <c r="D35" s="54"/>
      <c r="E35" s="55"/>
      <c r="F35" s="56"/>
      <c r="G35" s="4"/>
    </row>
    <row r="36" spans="2:7" ht="15.75">
      <c r="B36" s="122" t="s">
        <v>27</v>
      </c>
      <c r="C36" s="127" t="s">
        <v>98</v>
      </c>
      <c r="D36" s="123"/>
      <c r="E36" s="124"/>
      <c r="F36" s="125"/>
      <c r="G36" s="4"/>
    </row>
    <row r="37" spans="2:7" ht="15.75">
      <c r="B37" s="10"/>
      <c r="C37" s="126" t="s">
        <v>81</v>
      </c>
      <c r="D37" s="12"/>
      <c r="E37" s="14"/>
      <c r="F37" s="31"/>
      <c r="G37" s="4"/>
    </row>
    <row r="38" spans="2:7" ht="15.75">
      <c r="B38" s="10" t="s">
        <v>16</v>
      </c>
      <c r="C38" s="19" t="s">
        <v>82</v>
      </c>
      <c r="D38" s="12"/>
      <c r="E38" s="14"/>
      <c r="F38" s="31">
        <f>F24</f>
        <v>4871428.5714285718</v>
      </c>
      <c r="G38" s="4" t="s">
        <v>16</v>
      </c>
    </row>
    <row r="39" spans="2:7" ht="15.75">
      <c r="B39" s="10" t="s">
        <v>16</v>
      </c>
      <c r="C39" s="105" t="s">
        <v>28</v>
      </c>
      <c r="D39" s="12"/>
      <c r="E39" s="14"/>
      <c r="F39" s="31" t="s">
        <v>16</v>
      </c>
      <c r="G39" s="4"/>
    </row>
    <row r="40" spans="2:7" ht="16.5" thickBot="1">
      <c r="B40" s="10" t="s">
        <v>16</v>
      </c>
      <c r="C40" s="20" t="s">
        <v>29</v>
      </c>
      <c r="D40" s="32"/>
      <c r="E40" s="33"/>
      <c r="F40" s="34">
        <f>F33</f>
        <v>2428000</v>
      </c>
      <c r="G40" s="4"/>
    </row>
    <row r="41" spans="2:7" ht="15.75">
      <c r="B41" s="130"/>
      <c r="C41" s="121" t="s">
        <v>30</v>
      </c>
      <c r="D41" s="57"/>
      <c r="E41" s="58"/>
      <c r="F41" s="59">
        <f>F38-F40</f>
        <v>2443428.5714285718</v>
      </c>
      <c r="G41" s="102"/>
    </row>
    <row r="42" spans="2:7" ht="16.5" thickBot="1">
      <c r="B42" s="131"/>
      <c r="C42" s="120" t="s">
        <v>31</v>
      </c>
      <c r="D42" s="60"/>
      <c r="E42" s="60" t="s">
        <v>16</v>
      </c>
      <c r="F42" s="61">
        <f>F41/F38</f>
        <v>0.50158357771260997</v>
      </c>
      <c r="G42" s="21"/>
    </row>
    <row r="43" spans="2:7" ht="16.5" thickBot="1">
      <c r="B43" s="48" t="s">
        <v>32</v>
      </c>
      <c r="C43" s="112" t="s">
        <v>33</v>
      </c>
      <c r="D43" s="49"/>
      <c r="E43" s="49"/>
      <c r="F43" s="62"/>
      <c r="G43" s="4"/>
    </row>
    <row r="44" spans="2:7" ht="15.75">
      <c r="B44" s="5">
        <v>1</v>
      </c>
      <c r="C44" s="22" t="s">
        <v>90</v>
      </c>
      <c r="D44" s="7"/>
      <c r="E44" s="7"/>
      <c r="F44" s="30">
        <f>F22</f>
        <v>200000</v>
      </c>
      <c r="G44" s="4"/>
    </row>
    <row r="45" spans="2:7" ht="45">
      <c r="B45" s="10">
        <v>2</v>
      </c>
      <c r="C45" s="11" t="s">
        <v>34</v>
      </c>
      <c r="D45" s="12"/>
      <c r="E45" s="12"/>
      <c r="F45" s="31">
        <f>1200*100</f>
        <v>120000</v>
      </c>
      <c r="G45" s="4"/>
    </row>
    <row r="46" spans="2:7" ht="16.5" thickBot="1">
      <c r="B46" s="10"/>
      <c r="C46" s="23" t="s">
        <v>35</v>
      </c>
      <c r="D46" s="32"/>
      <c r="E46" s="32"/>
      <c r="F46" s="34"/>
      <c r="G46" s="4"/>
    </row>
    <row r="47" spans="2:7" ht="15.75">
      <c r="B47" s="130"/>
      <c r="C47" s="119" t="s">
        <v>36</v>
      </c>
      <c r="D47" s="57"/>
      <c r="E47" s="57"/>
      <c r="F47" s="59">
        <f>F44-F45</f>
        <v>80000</v>
      </c>
      <c r="G47" s="102"/>
    </row>
    <row r="48" spans="2:7" ht="16.5" thickBot="1">
      <c r="B48" s="131"/>
      <c r="C48" s="120" t="s">
        <v>37</v>
      </c>
      <c r="D48" s="60"/>
      <c r="E48" s="60"/>
      <c r="F48" s="61">
        <f>F47/F44</f>
        <v>0.4</v>
      </c>
      <c r="G48" s="21"/>
    </row>
    <row r="49" spans="2:7" ht="16.5" thickBot="1">
      <c r="B49" s="48" t="s">
        <v>38</v>
      </c>
      <c r="C49" s="112" t="s">
        <v>39</v>
      </c>
      <c r="D49" s="49"/>
      <c r="E49" s="50"/>
      <c r="F49" s="63"/>
      <c r="G49" s="4"/>
    </row>
    <row r="50" spans="2:7" ht="15.75">
      <c r="B50" s="5"/>
      <c r="C50" s="22" t="s">
        <v>83</v>
      </c>
      <c r="D50" s="7"/>
      <c r="E50" s="9"/>
      <c r="F50" s="30">
        <f>F21</f>
        <v>321428.57142857148</v>
      </c>
      <c r="G50" s="4"/>
    </row>
    <row r="51" spans="2:7" ht="16.5" thickBot="1">
      <c r="B51" s="10"/>
      <c r="C51" s="23" t="s">
        <v>40</v>
      </c>
      <c r="D51" s="32"/>
      <c r="E51" s="33"/>
      <c r="F51" s="34">
        <f>F30</f>
        <v>25000</v>
      </c>
      <c r="G51" s="4"/>
    </row>
    <row r="52" spans="2:7" ht="15.75">
      <c r="B52" s="132"/>
      <c r="C52" s="121" t="s">
        <v>3</v>
      </c>
      <c r="D52" s="57"/>
      <c r="E52" s="58"/>
      <c r="F52" s="59">
        <f>F50-F51</f>
        <v>296428.57142857148</v>
      </c>
      <c r="G52" s="4"/>
    </row>
    <row r="53" spans="2:7" ht="16.5" thickBot="1">
      <c r="B53" s="133"/>
      <c r="C53" s="120" t="s">
        <v>41</v>
      </c>
      <c r="D53" s="60"/>
      <c r="E53" s="47"/>
      <c r="F53" s="61">
        <f>F52/F50</f>
        <v>0.92222222222222228</v>
      </c>
      <c r="G53" s="4"/>
    </row>
    <row r="54" spans="2:7" ht="16.5" thickBot="1">
      <c r="B54" s="48" t="s">
        <v>42</v>
      </c>
      <c r="C54" s="112" t="s">
        <v>43</v>
      </c>
      <c r="D54" s="39"/>
      <c r="E54" s="40"/>
      <c r="F54" s="64"/>
      <c r="G54" s="4" t="s">
        <v>16</v>
      </c>
    </row>
    <row r="55" spans="2:7" ht="15.75">
      <c r="B55" s="10">
        <v>1</v>
      </c>
      <c r="C55" s="65" t="s">
        <v>44</v>
      </c>
      <c r="D55" s="12"/>
      <c r="E55" s="14"/>
      <c r="F55" s="31"/>
      <c r="G55" s="4"/>
    </row>
    <row r="56" spans="2:7" ht="15.75">
      <c r="B56" s="10"/>
      <c r="C56" s="19" t="s">
        <v>84</v>
      </c>
      <c r="D56" s="12">
        <f>F91*8/1000</f>
        <v>180</v>
      </c>
      <c r="E56" s="14"/>
      <c r="F56" s="31"/>
      <c r="G56" s="24" t="s">
        <v>16</v>
      </c>
    </row>
    <row r="57" spans="2:7" ht="15.75">
      <c r="B57" s="10"/>
      <c r="C57" s="11" t="s">
        <v>45</v>
      </c>
      <c r="D57" s="12">
        <f>D56*300</f>
        <v>54000</v>
      </c>
      <c r="E57" s="14"/>
      <c r="F57" s="31"/>
      <c r="G57" s="4"/>
    </row>
    <row r="58" spans="2:7" ht="15.75">
      <c r="B58" s="10"/>
      <c r="C58" s="11" t="s">
        <v>46</v>
      </c>
      <c r="D58" s="12"/>
      <c r="E58" s="14"/>
      <c r="F58" s="31">
        <f>D57*5.5</f>
        <v>297000</v>
      </c>
      <c r="G58" s="4" t="s">
        <v>16</v>
      </c>
    </row>
    <row r="59" spans="2:7" ht="15.75">
      <c r="B59" s="10"/>
      <c r="C59" s="25" t="s">
        <v>47</v>
      </c>
      <c r="D59" s="35"/>
      <c r="E59" s="36"/>
      <c r="F59" s="37">
        <f>F58*5</f>
        <v>1485000</v>
      </c>
      <c r="G59" s="4" t="s">
        <v>16</v>
      </c>
    </row>
    <row r="60" spans="2:7" ht="18.95" customHeight="1">
      <c r="B60" s="10">
        <v>2</v>
      </c>
      <c r="C60" s="128" t="s">
        <v>48</v>
      </c>
      <c r="D60" s="12"/>
      <c r="E60" s="14"/>
      <c r="F60" s="31"/>
      <c r="G60" s="4"/>
    </row>
    <row r="61" spans="2:7" ht="15.75">
      <c r="B61" s="10"/>
      <c r="C61" s="11" t="s">
        <v>49</v>
      </c>
      <c r="D61" s="12">
        <f>F97*8/1000</f>
        <v>14</v>
      </c>
      <c r="E61" s="14"/>
      <c r="F61" s="31"/>
      <c r="G61" s="4"/>
    </row>
    <row r="62" spans="2:7" ht="15.75">
      <c r="B62" s="10"/>
      <c r="C62" s="19" t="s">
        <v>50</v>
      </c>
      <c r="D62" s="12">
        <f>D61*300</f>
        <v>4200</v>
      </c>
      <c r="E62" s="14"/>
      <c r="F62" s="31"/>
      <c r="G62" s="4"/>
    </row>
    <row r="63" spans="2:7" ht="15.75">
      <c r="B63" s="10"/>
      <c r="C63" s="11" t="s">
        <v>51</v>
      </c>
      <c r="D63" s="12"/>
      <c r="E63" s="14"/>
      <c r="F63" s="31">
        <f>D62*5.5</f>
        <v>23100</v>
      </c>
      <c r="G63" s="4"/>
    </row>
    <row r="64" spans="2:7" ht="15.75">
      <c r="B64" s="10"/>
      <c r="C64" s="11" t="s">
        <v>47</v>
      </c>
      <c r="D64" s="12"/>
      <c r="E64" s="14"/>
      <c r="F64" s="31">
        <f>F63*5</f>
        <v>115500</v>
      </c>
      <c r="G64" s="4"/>
    </row>
    <row r="65" spans="2:7" ht="16.5" thickBot="1">
      <c r="B65" s="10"/>
      <c r="C65" s="26" t="s">
        <v>96</v>
      </c>
      <c r="D65" s="32"/>
      <c r="E65" s="33"/>
      <c r="F65" s="34"/>
      <c r="G65" s="4"/>
    </row>
    <row r="66" spans="2:7" ht="15.75">
      <c r="B66" s="130"/>
      <c r="C66" s="121" t="s">
        <v>52</v>
      </c>
      <c r="D66" s="57"/>
      <c r="E66" s="58"/>
      <c r="F66" s="59">
        <f>F59-F64</f>
        <v>1369500</v>
      </c>
      <c r="G66" s="21"/>
    </row>
    <row r="67" spans="2:7" ht="16.5" thickBot="1">
      <c r="B67" s="131"/>
      <c r="C67" s="120" t="s">
        <v>37</v>
      </c>
      <c r="D67" s="60"/>
      <c r="E67" s="47"/>
      <c r="F67" s="61">
        <f>F66/F59</f>
        <v>0.92222222222222228</v>
      </c>
      <c r="G67" s="21"/>
    </row>
    <row r="68" spans="2:7" ht="16.5" thickBot="1">
      <c r="B68" s="48"/>
      <c r="C68" s="39" t="s">
        <v>53</v>
      </c>
      <c r="D68" s="39"/>
      <c r="E68" s="39"/>
      <c r="F68" s="39"/>
      <c r="G68" s="4"/>
    </row>
    <row r="69" spans="2:7" ht="15.75">
      <c r="B69" s="10"/>
      <c r="C69" s="66" t="s">
        <v>44</v>
      </c>
      <c r="D69" s="12"/>
      <c r="E69" s="14"/>
      <c r="F69" s="31"/>
      <c r="G69" s="4"/>
    </row>
    <row r="70" spans="2:7" ht="15.75">
      <c r="B70" s="10" t="s">
        <v>27</v>
      </c>
      <c r="C70" s="19" t="s">
        <v>85</v>
      </c>
      <c r="D70" s="12"/>
      <c r="E70" s="14"/>
      <c r="F70" s="31">
        <f>F38</f>
        <v>4871428.5714285718</v>
      </c>
      <c r="G70" s="4"/>
    </row>
    <row r="71" spans="2:7" ht="15.75">
      <c r="B71" s="10" t="s">
        <v>32</v>
      </c>
      <c r="C71" s="11" t="s">
        <v>54</v>
      </c>
      <c r="D71" s="12"/>
      <c r="E71" s="14"/>
      <c r="F71" s="31">
        <f>F44</f>
        <v>200000</v>
      </c>
      <c r="G71" s="4"/>
    </row>
    <row r="72" spans="2:7" ht="15.75">
      <c r="B72" s="10" t="s">
        <v>38</v>
      </c>
      <c r="C72" s="11" t="s">
        <v>55</v>
      </c>
      <c r="D72" s="12"/>
      <c r="E72" s="14"/>
      <c r="F72" s="31">
        <f>F21</f>
        <v>321428.57142857148</v>
      </c>
      <c r="G72" s="4"/>
    </row>
    <row r="73" spans="2:7" ht="15.75">
      <c r="B73" s="10" t="s">
        <v>42</v>
      </c>
      <c r="C73" s="11" t="s">
        <v>56</v>
      </c>
      <c r="D73" s="12"/>
      <c r="E73" s="14"/>
      <c r="F73" s="31">
        <f>F59</f>
        <v>1485000</v>
      </c>
      <c r="G73" s="4"/>
    </row>
    <row r="74" spans="2:7" ht="15.75">
      <c r="B74" s="10"/>
      <c r="C74" s="11" t="s">
        <v>57</v>
      </c>
      <c r="D74" s="12"/>
      <c r="E74" s="14"/>
      <c r="F74" s="31">
        <f>SUM(F70:F73)</f>
        <v>6877857.1428571437</v>
      </c>
      <c r="G74" s="4"/>
    </row>
    <row r="75" spans="2:7" ht="15.75">
      <c r="B75" s="10"/>
      <c r="C75" s="66" t="s">
        <v>58</v>
      </c>
      <c r="D75" s="12"/>
      <c r="E75" s="14"/>
      <c r="F75" s="31"/>
      <c r="G75" s="4"/>
    </row>
    <row r="76" spans="2:7" ht="15.75">
      <c r="B76" s="10" t="s">
        <v>27</v>
      </c>
      <c r="C76" s="19" t="s">
        <v>97</v>
      </c>
      <c r="D76" s="12"/>
      <c r="E76" s="14"/>
      <c r="F76" s="31">
        <f>F40</f>
        <v>2428000</v>
      </c>
      <c r="G76" s="4"/>
    </row>
    <row r="77" spans="2:7" ht="15.75">
      <c r="B77" s="10" t="s">
        <v>32</v>
      </c>
      <c r="C77" s="11" t="s">
        <v>54</v>
      </c>
      <c r="D77" s="12"/>
      <c r="E77" s="14"/>
      <c r="F77" s="31">
        <f>F45</f>
        <v>120000</v>
      </c>
      <c r="G77" s="4"/>
    </row>
    <row r="78" spans="2:7" ht="15.75">
      <c r="B78" s="10" t="s">
        <v>38</v>
      </c>
      <c r="C78" s="11" t="s">
        <v>55</v>
      </c>
      <c r="D78" s="12"/>
      <c r="E78" s="14"/>
      <c r="F78" s="31">
        <f>F30</f>
        <v>25000</v>
      </c>
      <c r="G78" s="4"/>
    </row>
    <row r="79" spans="2:7" ht="15.75">
      <c r="B79" s="10" t="s">
        <v>42</v>
      </c>
      <c r="C79" s="11" t="s">
        <v>56</v>
      </c>
      <c r="D79" s="12"/>
      <c r="E79" s="14"/>
      <c r="F79" s="31">
        <f>F64</f>
        <v>115500</v>
      </c>
      <c r="G79" s="4"/>
    </row>
    <row r="80" spans="2:7" ht="16.5" thickBot="1">
      <c r="B80" s="10"/>
      <c r="C80" s="11" t="s">
        <v>57</v>
      </c>
      <c r="D80" s="12"/>
      <c r="E80" s="14"/>
      <c r="F80" s="31">
        <f>SUM(F76:F79)</f>
        <v>2688500</v>
      </c>
      <c r="G80" s="4"/>
    </row>
    <row r="81" spans="2:8" ht="16.5" thickBot="1">
      <c r="B81" s="27"/>
      <c r="C81" s="121" t="s">
        <v>59</v>
      </c>
      <c r="D81" s="57"/>
      <c r="E81" s="58"/>
      <c r="F81" s="59">
        <f>F74-F80</f>
        <v>4189357.1428571437</v>
      </c>
      <c r="G81" s="21"/>
    </row>
    <row r="82" spans="2:8" ht="16.5" thickBot="1">
      <c r="B82" s="28"/>
      <c r="C82" s="138" t="s">
        <v>37</v>
      </c>
      <c r="D82" s="39"/>
      <c r="E82" s="40"/>
      <c r="F82" s="67">
        <f>F81/F74</f>
        <v>0.60910790320905606</v>
      </c>
      <c r="G82" s="29"/>
    </row>
    <row r="83" spans="2:8" ht="16.5" thickBot="1">
      <c r="B83" s="106"/>
      <c r="C83" s="107"/>
      <c r="D83" s="108"/>
      <c r="E83" s="109"/>
      <c r="F83" s="110"/>
      <c r="G83" s="111"/>
    </row>
    <row r="84" spans="2:8" ht="15.75">
      <c r="B84" s="106"/>
      <c r="C84" s="152" t="s">
        <v>91</v>
      </c>
      <c r="D84" s="153"/>
      <c r="E84" s="153"/>
      <c r="F84" s="154"/>
      <c r="G84" s="111"/>
    </row>
    <row r="85" spans="2:8" ht="16.5" thickBot="1">
      <c r="B85" s="106"/>
      <c r="C85" s="155"/>
      <c r="D85" s="156"/>
      <c r="E85" s="156"/>
      <c r="F85" s="157"/>
      <c r="G85" s="111"/>
    </row>
    <row r="86" spans="2:8" ht="15.75" thickBot="1"/>
    <row r="87" spans="2:8" s="79" customFormat="1" ht="19.5" thickBot="1">
      <c r="B87" s="134"/>
      <c r="C87" s="146" t="s">
        <v>60</v>
      </c>
      <c r="D87" s="147"/>
      <c r="E87" s="147"/>
      <c r="F87" s="147"/>
      <c r="G87" s="148"/>
      <c r="H87" s="78"/>
    </row>
    <row r="88" spans="2:8" s="79" customFormat="1" ht="45">
      <c r="B88" s="80" t="s">
        <v>10</v>
      </c>
      <c r="C88" s="81" t="s">
        <v>61</v>
      </c>
      <c r="D88" s="81" t="s">
        <v>62</v>
      </c>
      <c r="E88" s="81" t="s">
        <v>63</v>
      </c>
      <c r="F88" s="81" t="s">
        <v>64</v>
      </c>
      <c r="G88" s="81" t="s">
        <v>65</v>
      </c>
      <c r="H88" s="82" t="s">
        <v>66</v>
      </c>
    </row>
    <row r="89" spans="2:8" s="79" customFormat="1" ht="16.5">
      <c r="B89" s="83">
        <f>'[1]Detailed report'!E107</f>
        <v>0</v>
      </c>
      <c r="C89" s="84" t="s">
        <v>67</v>
      </c>
      <c r="D89" s="85">
        <v>0</v>
      </c>
      <c r="E89" s="85">
        <v>0</v>
      </c>
      <c r="F89" s="84">
        <f>(D89+E89)*B89</f>
        <v>0</v>
      </c>
      <c r="G89" s="85">
        <f>F89/0.7/1000</f>
        <v>0</v>
      </c>
      <c r="H89" s="86">
        <f t="shared" ref="H89" si="2">G89*10000</f>
        <v>0</v>
      </c>
    </row>
    <row r="90" spans="2:8" s="79" customFormat="1" ht="17.25" thickBot="1">
      <c r="B90" s="87">
        <v>100</v>
      </c>
      <c r="C90" s="88" t="s">
        <v>79</v>
      </c>
      <c r="D90" s="88">
        <v>200</v>
      </c>
      <c r="E90" s="88">
        <v>25</v>
      </c>
      <c r="F90" s="88">
        <f>B90*(D90+E90)</f>
        <v>22500</v>
      </c>
      <c r="G90" s="89">
        <f>F90/0.7/1000</f>
        <v>32.142857142857146</v>
      </c>
      <c r="H90" s="90">
        <f>G90*10000</f>
        <v>321428.57142857148</v>
      </c>
    </row>
    <row r="91" spans="2:8" s="79" customFormat="1" ht="15.95" customHeight="1" thickBot="1">
      <c r="B91" s="158" t="s">
        <v>99</v>
      </c>
      <c r="C91" s="159"/>
      <c r="D91" s="159"/>
      <c r="E91" s="160"/>
      <c r="F91" s="91">
        <f>SUM(F89:F90)</f>
        <v>22500</v>
      </c>
      <c r="G91" s="91">
        <f>SUM(G89:G90)</f>
        <v>32.142857142857146</v>
      </c>
      <c r="H91" s="92">
        <f>G91*10000</f>
        <v>321428.57142857148</v>
      </c>
    </row>
    <row r="92" spans="2:8" s="79" customFormat="1" ht="17.25" thickBot="1">
      <c r="B92" s="134"/>
      <c r="C92" s="93"/>
      <c r="D92" s="93"/>
      <c r="E92" s="93"/>
      <c r="F92" s="93"/>
      <c r="G92" s="93"/>
      <c r="H92" s="78"/>
    </row>
    <row r="93" spans="2:8" s="79" customFormat="1" ht="19.5" thickBot="1">
      <c r="B93" s="134"/>
      <c r="C93" s="146" t="s">
        <v>68</v>
      </c>
      <c r="D93" s="147"/>
      <c r="E93" s="147"/>
      <c r="F93" s="147"/>
      <c r="G93" s="148"/>
      <c r="H93" s="78"/>
    </row>
    <row r="94" spans="2:8" s="79" customFormat="1" ht="55.5" customHeight="1">
      <c r="B94" s="80" t="s">
        <v>10</v>
      </c>
      <c r="C94" s="81" t="s">
        <v>61</v>
      </c>
      <c r="D94" s="81" t="s">
        <v>62</v>
      </c>
      <c r="E94" s="81" t="s">
        <v>63</v>
      </c>
      <c r="F94" s="81" t="s">
        <v>64</v>
      </c>
      <c r="G94" s="81" t="s">
        <v>65</v>
      </c>
      <c r="H94" s="82" t="s">
        <v>66</v>
      </c>
    </row>
    <row r="95" spans="2:8" s="79" customFormat="1" ht="17.25" thickBot="1">
      <c r="B95" s="94">
        <v>1</v>
      </c>
      <c r="C95" s="84" t="s">
        <v>69</v>
      </c>
      <c r="D95" s="84">
        <v>800</v>
      </c>
      <c r="E95" s="84">
        <f>25*2</f>
        <v>50</v>
      </c>
      <c r="F95" s="84">
        <f>(D95+E95)*B95</f>
        <v>850</v>
      </c>
      <c r="G95" s="84">
        <f>F95/0.7/1000</f>
        <v>1.2142857142857144</v>
      </c>
      <c r="H95" s="95">
        <f t="shared" ref="H95" si="3">G95*10000</f>
        <v>12142.857142857145</v>
      </c>
    </row>
    <row r="96" spans="2:8" s="79" customFormat="1" ht="17.25" thickBot="1">
      <c r="B96" s="87">
        <f>B90</f>
        <v>100</v>
      </c>
      <c r="C96" s="88" t="s">
        <v>70</v>
      </c>
      <c r="D96" s="88">
        <v>5</v>
      </c>
      <c r="E96" s="88">
        <v>25</v>
      </c>
      <c r="F96" s="88">
        <f>30*(D96+E96)</f>
        <v>900</v>
      </c>
      <c r="G96" s="88">
        <f>F96/0.7/1000</f>
        <v>1.2857142857142858</v>
      </c>
      <c r="H96" s="95">
        <f>G96*10000</f>
        <v>12857.142857142859</v>
      </c>
    </row>
    <row r="97" spans="2:8" s="79" customFormat="1" ht="15.95" customHeight="1" thickBot="1">
      <c r="B97" s="158" t="s">
        <v>71</v>
      </c>
      <c r="C97" s="159"/>
      <c r="D97" s="159"/>
      <c r="E97" s="160"/>
      <c r="F97" s="91">
        <f>SUM(F95:F96)</f>
        <v>1750</v>
      </c>
      <c r="G97" s="91">
        <f>SUM(G95:G96)</f>
        <v>2.5</v>
      </c>
      <c r="H97" s="92">
        <f>G97*10000</f>
        <v>25000</v>
      </c>
    </row>
    <row r="98" spans="2:8" s="79" customFormat="1" ht="17.25" thickBot="1">
      <c r="B98" s="135"/>
      <c r="C98" s="96"/>
      <c r="D98" s="96"/>
      <c r="E98" s="96"/>
      <c r="F98" s="96"/>
      <c r="G98" s="96"/>
      <c r="H98" s="78"/>
    </row>
    <row r="99" spans="2:8" s="79" customFormat="1" ht="19.5" thickBot="1">
      <c r="B99" s="149" t="s">
        <v>72</v>
      </c>
      <c r="C99" s="150"/>
      <c r="D99" s="150"/>
      <c r="E99" s="150"/>
      <c r="F99" s="151"/>
      <c r="G99" s="97">
        <f>H90-H97</f>
        <v>296428.57142857148</v>
      </c>
      <c r="H99" s="98" t="s">
        <v>16</v>
      </c>
    </row>
    <row r="100" spans="2:8" s="79" customFormat="1" ht="19.5" thickBot="1">
      <c r="B100" s="139" t="s">
        <v>86</v>
      </c>
      <c r="C100" s="140"/>
      <c r="D100" s="140"/>
      <c r="E100" s="140"/>
      <c r="F100" s="141"/>
      <c r="G100" s="99">
        <f>G99/H90</f>
        <v>0.92222222222222228</v>
      </c>
      <c r="H100" s="100" t="s">
        <v>16</v>
      </c>
    </row>
    <row r="101" spans="2:8">
      <c r="B101" s="136"/>
      <c r="C101" s="2"/>
      <c r="D101" s="2"/>
      <c r="E101" s="2"/>
      <c r="F101" s="2"/>
      <c r="G101" s="2"/>
      <c r="H101" s="1"/>
    </row>
    <row r="102" spans="2:8">
      <c r="B102" s="137" t="s">
        <v>88</v>
      </c>
      <c r="C102" s="101"/>
      <c r="D102" s="101"/>
      <c r="E102" s="101"/>
      <c r="F102" s="101"/>
      <c r="G102" s="101"/>
      <c r="H102" s="1"/>
    </row>
    <row r="103" spans="2:8">
      <c r="B103" s="142" t="s">
        <v>73</v>
      </c>
      <c r="C103" s="142"/>
      <c r="D103" s="142"/>
      <c r="E103" s="142"/>
      <c r="F103" s="142"/>
      <c r="G103" s="142"/>
      <c r="H103" s="1"/>
    </row>
    <row r="104" spans="2:8">
      <c r="B104" s="142" t="s">
        <v>74</v>
      </c>
      <c r="C104" s="142"/>
      <c r="D104" s="142"/>
      <c r="E104" s="142"/>
      <c r="F104" s="142"/>
      <c r="G104" s="142"/>
      <c r="H104" s="1"/>
    </row>
    <row r="105" spans="2:8">
      <c r="B105" s="142" t="s">
        <v>89</v>
      </c>
      <c r="C105" s="142"/>
      <c r="D105" s="142"/>
      <c r="E105" s="142"/>
      <c r="F105" s="142"/>
      <c r="G105" s="142"/>
      <c r="H105" s="1"/>
    </row>
  </sheetData>
  <mergeCells count="13">
    <mergeCell ref="B100:F100"/>
    <mergeCell ref="B103:G103"/>
    <mergeCell ref="B104:G104"/>
    <mergeCell ref="B105:G105"/>
    <mergeCell ref="C6:E6"/>
    <mergeCell ref="B14:G14"/>
    <mergeCell ref="C87:G87"/>
    <mergeCell ref="C93:G93"/>
    <mergeCell ref="B99:F99"/>
    <mergeCell ref="C84:F85"/>
    <mergeCell ref="B91:E91"/>
    <mergeCell ref="B97:E97"/>
    <mergeCell ref="B2:F4"/>
  </mergeCells>
  <pageMargins left="0.7" right="0.7" top="0.75" bottom="0.75" header="0.3" footer="0.3"/>
  <pageSetup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VCP Billing</dc:creator>
  <cp:lastModifiedBy>Rohith-Admin</cp:lastModifiedBy>
  <cp:lastPrinted>2023-03-30T15:45:13Z</cp:lastPrinted>
  <dcterms:created xsi:type="dcterms:W3CDTF">2023-03-28T11:56:14Z</dcterms:created>
  <dcterms:modified xsi:type="dcterms:W3CDTF">2023-04-15T09:45:44Z</dcterms:modified>
</cp:coreProperties>
</file>